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autoCompressPictures="0"/>
  <bookViews>
    <workbookView xWindow="240" yWindow="100" windowWidth="20120" windowHeight="13520"/>
  </bookViews>
  <sheets>
    <sheet name="Calculation" sheetId="4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4" i="4" l="1"/>
  <c r="D35" i="4"/>
  <c r="C33" i="4"/>
  <c r="D33" i="4"/>
  <c r="C27" i="4"/>
  <c r="A27" i="4"/>
  <c r="C22" i="4"/>
  <c r="C21" i="4"/>
  <c r="A21" i="4"/>
  <c r="A18" i="4"/>
  <c r="G14" i="4"/>
  <c r="F14" i="4"/>
  <c r="E14" i="4"/>
  <c r="D14" i="4"/>
  <c r="C14" i="4"/>
  <c r="C29" i="4"/>
  <c r="G13" i="4"/>
  <c r="F13" i="4"/>
  <c r="E13" i="4"/>
  <c r="D13" i="4"/>
  <c r="C13" i="4"/>
  <c r="G12" i="4"/>
  <c r="F12" i="4"/>
  <c r="E12" i="4"/>
  <c r="D12" i="4"/>
  <c r="C12" i="4"/>
  <c r="C5" i="4"/>
  <c r="C9" i="4"/>
  <c r="C8" i="4"/>
  <c r="C4" i="4"/>
  <c r="D4" i="4"/>
  <c r="D17" i="4"/>
  <c r="C15" i="4"/>
  <c r="C16" i="4"/>
  <c r="D16" i="4"/>
  <c r="D23" i="4"/>
  <c r="C31" i="4"/>
  <c r="C30" i="4"/>
  <c r="C40" i="4"/>
  <c r="D29" i="4"/>
  <c r="D31" i="4"/>
  <c r="D32" i="4"/>
  <c r="E4" i="4"/>
  <c r="D5" i="4"/>
  <c r="D6" i="4"/>
  <c r="C7" i="4"/>
  <c r="E33" i="4"/>
  <c r="D34" i="4"/>
  <c r="E35" i="4"/>
  <c r="D18" i="4"/>
  <c r="C23" i="4"/>
  <c r="C32" i="4"/>
  <c r="C36" i="4"/>
  <c r="E6" i="4"/>
  <c r="E34" i="4"/>
  <c r="F35" i="4"/>
  <c r="C19" i="4"/>
  <c r="D15" i="4"/>
  <c r="E15" i="4"/>
  <c r="F34" i="4"/>
  <c r="G35" i="4"/>
  <c r="F33" i="4"/>
  <c r="E31" i="4"/>
  <c r="E16" i="4"/>
  <c r="E23" i="4"/>
  <c r="E29" i="4"/>
  <c r="C38" i="4"/>
  <c r="C37" i="4"/>
  <c r="E18" i="4"/>
  <c r="D7" i="4"/>
  <c r="F15" i="4"/>
  <c r="F4" i="4"/>
  <c r="C24" i="4"/>
  <c r="C25" i="4"/>
  <c r="D24" i="4"/>
  <c r="E17" i="4"/>
  <c r="D36" i="4"/>
  <c r="D39" i="4"/>
  <c r="E5" i="4"/>
  <c r="F6" i="4"/>
  <c r="D9" i="4"/>
  <c r="D8" i="4"/>
  <c r="D30" i="4"/>
  <c r="D19" i="4"/>
  <c r="E19" i="4"/>
  <c r="F5" i="4"/>
  <c r="G6" i="4"/>
  <c r="D37" i="4"/>
  <c r="D38" i="4"/>
  <c r="E30" i="4"/>
  <c r="E32" i="4"/>
  <c r="E36" i="4"/>
  <c r="D28" i="4"/>
  <c r="D27" i="4"/>
  <c r="E7" i="4"/>
  <c r="G33" i="4"/>
  <c r="G34" i="4"/>
  <c r="E24" i="4"/>
  <c r="E9" i="4"/>
  <c r="E8" i="4"/>
  <c r="D21" i="4"/>
  <c r="D22" i="4"/>
  <c r="G4" i="4"/>
  <c r="F7" i="4"/>
  <c r="G15" i="4"/>
  <c r="F16" i="4"/>
  <c r="F29" i="4"/>
  <c r="F30" i="4"/>
  <c r="F23" i="4"/>
  <c r="F24" i="4"/>
  <c r="F22" i="4"/>
  <c r="F31" i="4"/>
  <c r="F18" i="4"/>
  <c r="F17" i="4"/>
  <c r="F21" i="4"/>
  <c r="G5" i="4"/>
  <c r="G9" i="4"/>
  <c r="G8" i="4"/>
  <c r="F19" i="4"/>
  <c r="D40" i="4"/>
  <c r="G7" i="4"/>
  <c r="F9" i="4"/>
  <c r="F8" i="4"/>
  <c r="E21" i="4"/>
  <c r="E22" i="4"/>
  <c r="F25" i="4"/>
  <c r="E39" i="4"/>
  <c r="E28" i="4"/>
  <c r="F32" i="4"/>
  <c r="F36" i="4"/>
  <c r="D25" i="4"/>
  <c r="E37" i="4"/>
  <c r="E38" i="4"/>
  <c r="G29" i="4"/>
  <c r="G23" i="4"/>
  <c r="G24" i="4"/>
  <c r="G21" i="4"/>
  <c r="G16" i="4"/>
  <c r="G31" i="4"/>
  <c r="G17" i="4"/>
  <c r="G18" i="4"/>
  <c r="G30" i="4"/>
  <c r="G22" i="4"/>
  <c r="G25" i="4"/>
  <c r="G19" i="4"/>
  <c r="F39" i="4"/>
  <c r="E27" i="4"/>
  <c r="E40" i="4"/>
  <c r="F38" i="4"/>
  <c r="F37" i="4"/>
  <c r="E25" i="4"/>
  <c r="G32" i="4"/>
  <c r="G36" i="4"/>
  <c r="G38" i="4"/>
  <c r="G37" i="4"/>
  <c r="G39" i="4"/>
  <c r="F27" i="4"/>
  <c r="F28" i="4"/>
  <c r="F40" i="4"/>
  <c r="G28" i="4"/>
  <c r="G27" i="4"/>
  <c r="G40" i="4"/>
</calcChain>
</file>

<file path=xl/sharedStrings.xml><?xml version="1.0" encoding="utf-8"?>
<sst xmlns="http://schemas.openxmlformats.org/spreadsheetml/2006/main" count="45" uniqueCount="41">
  <si>
    <t>Round</t>
  </si>
  <si>
    <t>1 murder</t>
  </si>
  <si>
    <t>2 items taken</t>
  </si>
  <si>
    <t>0 items taken</t>
  </si>
  <si>
    <t>1 item taken</t>
  </si>
  <si>
    <t>0 murders</t>
  </si>
  <si>
    <t>Version 0.2</t>
  </si>
  <si>
    <t>Undrawn</t>
  </si>
  <si>
    <t>Returned</t>
  </si>
  <si>
    <t>Murder</t>
  </si>
  <si>
    <t>Murder victory</t>
  </si>
  <si>
    <t>Assume 4 cards per room</t>
  </si>
  <si>
    <t>5-6 players</t>
  </si>
  <si>
    <t>Detective victory</t>
  </si>
  <si>
    <t>7-8 players</t>
  </si>
  <si>
    <t>2 murders (murder victory)</t>
  </si>
  <si>
    <t>2 murders (ghost victory)</t>
  </si>
  <si>
    <t>Ghost victory</t>
  </si>
  <si>
    <t>9-10 players</t>
  </si>
  <si>
    <t>Doctor saved</t>
  </si>
  <si>
    <t>Guest saved</t>
  </si>
  <si>
    <t>Detective draws murder</t>
  </si>
  <si>
    <t>1 saved</t>
  </si>
  <si>
    <t>0 saved</t>
  </si>
  <si>
    <t>1 murder avoided</t>
  </si>
  <si>
    <t>0 murders avoided</t>
  </si>
  <si>
    <t>2 murders avoided</t>
  </si>
  <si>
    <t>Any saved (count only 2 avoided)</t>
  </si>
  <si>
    <t>2 saved (Doctor victory)</t>
  </si>
  <si>
    <t>Normal distribution</t>
  </si>
  <si>
    <t>Per player (assume 1 murdered, i.e. 1 room left per player)</t>
  </si>
  <si>
    <t>Total (8 player example)</t>
  </si>
  <si>
    <t>01111122</t>
  </si>
  <si>
    <t>11112223</t>
  </si>
  <si>
    <t>11222223</t>
  </si>
  <si>
    <t>11222233</t>
  </si>
  <si>
    <t>A bullet seems to have penetrated my dinner jacket</t>
  </si>
  <si>
    <t>Are you certain that hemp ties/neck laces are in fashion nowadays?</t>
  </si>
  <si>
    <t>Mingle:</t>
  </si>
  <si>
    <t>Splendid party</t>
  </si>
  <si>
    <t>(Maybe only one to prevent deductions?)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</si>
</sst>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0" xfId="0" applyFill="1" applyBorder="1"/>
    <xf numFmtId="9" fontId="0" fillId="0" borderId="0" xfId="0" applyNumberFormat="1"/>
    <xf numFmtId="0" fontId="1" fillId="0" borderId="0" xfId="0" applyFont="1"/>
    <xf numFmtId="9" fontId="0" fillId="0" borderId="1" xfId="0" applyNumberFormat="1" applyBorder="1"/>
    <xf numFmtId="0" fontId="0" fillId="0" borderId="2" xfId="0" applyBorder="1"/>
    <xf numFmtId="9" fontId="0" fillId="0" borderId="2" xfId="0" applyNumberFormat="1" applyBorder="1"/>
    <xf numFmtId="9" fontId="0" fillId="0" borderId="0" xfId="0" applyNumberFormat="1" applyBorder="1"/>
    <xf numFmtId="0" fontId="0" fillId="2" borderId="0" xfId="0" applyFill="1"/>
    <xf numFmtId="9" fontId="0" fillId="2" borderId="0" xfId="0" applyNumberFormat="1" applyFill="1"/>
    <xf numFmtId="0" fontId="0" fillId="3" borderId="0" xfId="0" applyFill="1"/>
    <xf numFmtId="9" fontId="0" fillId="3" borderId="0" xfId="0" applyNumberFormat="1" applyFill="1"/>
    <xf numFmtId="0" fontId="0" fillId="4" borderId="0" xfId="0" applyFill="1"/>
    <xf numFmtId="9" fontId="0" fillId="4" borderId="0" xfId="0" applyNumberFormat="1" applyFill="1"/>
    <xf numFmtId="0" fontId="0" fillId="5" borderId="0" xfId="0" applyFill="1"/>
    <xf numFmtId="9" fontId="0" fillId="5" borderId="0" xfId="0" applyNumberFormat="1" applyFill="1"/>
    <xf numFmtId="4" fontId="0" fillId="0" borderId="0" xfId="0" applyNumberFormat="1" applyBorder="1"/>
    <xf numFmtId="4" fontId="0" fillId="0" borderId="1" xfId="0" quotePrefix="1" applyNumberFormat="1" applyBorder="1"/>
    <xf numFmtId="1" fontId="0" fillId="0" borderId="0" xfId="0" applyNumberFormat="1" applyBorder="1"/>
    <xf numFmtId="4" fontId="0" fillId="6" borderId="1" xfId="0" quotePrefix="1" applyNumberFormat="1" applyFill="1" applyBorder="1"/>
    <xf numFmtId="0" fontId="0" fillId="0" borderId="0" xfId="0" applyFill="1"/>
    <xf numFmtId="0" fontId="0" fillId="0" borderId="0" xfId="0" applyBorder="1"/>
    <xf numFmtId="9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workbookViewId="0">
      <pane xSplit="3" ySplit="1" topLeftCell="D2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8.83203125" defaultRowHeight="14" x14ac:dyDescent="0"/>
  <cols>
    <col min="2" max="2" width="20.33203125" bestFit="1" customWidth="1"/>
    <col min="3" max="3" width="22.83203125" bestFit="1" customWidth="1"/>
    <col min="4" max="4" width="22.83203125" customWidth="1"/>
    <col min="8" max="8" width="23" bestFit="1" customWidth="1"/>
    <col min="12" max="12" width="22.5" bestFit="1" customWidth="1"/>
    <col min="13" max="17" width="22.5" style="21" customWidth="1"/>
  </cols>
  <sheetData>
    <row r="1" spans="1:19">
      <c r="B1" s="4" t="s">
        <v>6</v>
      </c>
      <c r="G1" s="2"/>
      <c r="I1" s="22"/>
      <c r="J1" s="22"/>
      <c r="S1" t="s">
        <v>36</v>
      </c>
    </row>
    <row r="2" spans="1:19">
      <c r="B2" t="s">
        <v>0</v>
      </c>
      <c r="C2">
        <v>1</v>
      </c>
      <c r="D2">
        <v>2</v>
      </c>
      <c r="E2">
        <v>3</v>
      </c>
      <c r="F2">
        <v>4</v>
      </c>
      <c r="G2">
        <v>5</v>
      </c>
      <c r="I2" s="22"/>
      <c r="J2" s="22"/>
      <c r="S2" t="s">
        <v>37</v>
      </c>
    </row>
    <row r="3" spans="1:19">
      <c r="B3" t="s">
        <v>11</v>
      </c>
      <c r="I3" s="22"/>
      <c r="J3" s="22"/>
      <c r="R3" t="s">
        <v>38</v>
      </c>
      <c r="S3" t="s">
        <v>39</v>
      </c>
    </row>
    <row r="4" spans="1:19">
      <c r="B4" t="s">
        <v>3</v>
      </c>
      <c r="C4" s="3">
        <f>(0.75*0.67*0.5)</f>
        <v>0.25125000000000003</v>
      </c>
      <c r="D4" s="3">
        <f>C4*(0.75*0.67*0.5)</f>
        <v>6.3126562500000011E-2</v>
      </c>
      <c r="E4" s="3">
        <f>D4*(0.75*0.67*0.5)</f>
        <v>1.5860548828125005E-2</v>
      </c>
      <c r="F4" s="3">
        <f>E4*(0.75*0.67*0.5)</f>
        <v>3.984962893066408E-3</v>
      </c>
      <c r="G4" s="3">
        <f>F4*(0.75*0.67*0.5)</f>
        <v>1.001221926882935E-3</v>
      </c>
      <c r="I4" s="22"/>
      <c r="J4" s="22"/>
      <c r="S4" t="s">
        <v>40</v>
      </c>
    </row>
    <row r="5" spans="1:19">
      <c r="B5" t="s">
        <v>4</v>
      </c>
      <c r="C5" s="3">
        <f>1-(0.75*0.67*0.5)</f>
        <v>0.74875000000000003</v>
      </c>
      <c r="D5" s="3">
        <f>C4*(1-(0.75*0.67*0.5))+C5*(0.75*0.67*0.5)</f>
        <v>0.37624687500000004</v>
      </c>
      <c r="E5" s="3">
        <f>D4*(1-(0.75*0.67*0.5))+D5*(0.75*0.67*0.5)</f>
        <v>0.14179804101562504</v>
      </c>
      <c r="F5" s="3">
        <f>E4*(1-(0.75*0.67*0.5))+E5*(0.75*0.67*0.5)</f>
        <v>4.750234374023439E-2</v>
      </c>
      <c r="G5" s="3">
        <f>F4*(1-(0.75*0.67*0.5))+F5*(0.75*0.67*0.5)</f>
        <v>1.4918704830917364E-2</v>
      </c>
      <c r="I5" s="22"/>
      <c r="J5" s="22"/>
    </row>
    <row r="6" spans="1:19">
      <c r="B6" s="1" t="s">
        <v>2</v>
      </c>
      <c r="C6" s="5">
        <v>0</v>
      </c>
      <c r="D6" s="5">
        <f>C5*(1-(0.75*0.67*0.5))</f>
        <v>0.56062656250000009</v>
      </c>
      <c r="E6" s="5">
        <f>D5*(1-(0.75*0.67*0.5))+D6</f>
        <v>0.84234141015625008</v>
      </c>
      <c r="F6" s="5">
        <f>E5*(1-(0.75*0.67*0.5))+E6</f>
        <v>0.9485126933666993</v>
      </c>
      <c r="G6" s="5">
        <f>F5*(1-(0.75*0.67*0.5))+F6</f>
        <v>0.98408007324219982</v>
      </c>
      <c r="I6" s="22"/>
      <c r="J6" s="22"/>
    </row>
    <row r="7" spans="1:19">
      <c r="B7" s="6"/>
      <c r="C7" s="7">
        <f>SUM(C4:C6)</f>
        <v>1</v>
      </c>
      <c r="D7" s="7">
        <f>SUM(D4:D6)</f>
        <v>1</v>
      </c>
      <c r="E7" s="7">
        <f>SUM(E4:E6)</f>
        <v>1.0000000000000002</v>
      </c>
      <c r="F7" s="7">
        <f t="shared" ref="F7:G7" si="0">SUM(F4:F6)</f>
        <v>1</v>
      </c>
      <c r="G7" s="7">
        <f t="shared" si="0"/>
        <v>1.0000000000000002</v>
      </c>
      <c r="I7" s="22"/>
      <c r="J7" s="22"/>
    </row>
    <row r="8" spans="1:19">
      <c r="A8">
        <v>10</v>
      </c>
      <c r="B8" s="2" t="s">
        <v>31</v>
      </c>
      <c r="C8" s="19">
        <f>A8*C9</f>
        <v>7.4875000000000007</v>
      </c>
      <c r="D8" s="19">
        <f>A8*D9</f>
        <v>14.975000000000003</v>
      </c>
      <c r="E8" s="19">
        <f>A8*E9</f>
        <v>18.26480861328125</v>
      </c>
      <c r="F8" s="19">
        <f>A8*F9</f>
        <v>19.445277304736329</v>
      </c>
      <c r="G8" s="19">
        <f>A8*G9</f>
        <v>19.83078851315317</v>
      </c>
      <c r="I8" s="22"/>
      <c r="J8" s="22"/>
    </row>
    <row r="9" spans="1:19">
      <c r="B9" s="2" t="s">
        <v>30</v>
      </c>
      <c r="C9" s="17">
        <f>C6*2+C5</f>
        <v>0.74875000000000003</v>
      </c>
      <c r="D9" s="17">
        <f>D6*2+D5</f>
        <v>1.4975000000000003</v>
      </c>
      <c r="E9" s="17">
        <f>E6*2+E5</f>
        <v>1.8264808613281251</v>
      </c>
      <c r="F9" s="17">
        <f>F6*2+F5</f>
        <v>1.944527730473633</v>
      </c>
      <c r="G9" s="17">
        <f>G6*2+G5</f>
        <v>1.983078851315317</v>
      </c>
      <c r="I9" s="22"/>
      <c r="J9" s="22"/>
    </row>
    <row r="10" spans="1:19">
      <c r="B10" s="1" t="s">
        <v>29</v>
      </c>
      <c r="C10" s="5"/>
      <c r="D10" s="18" t="s">
        <v>32</v>
      </c>
      <c r="E10" s="20" t="s">
        <v>33</v>
      </c>
      <c r="F10" s="20" t="s">
        <v>34</v>
      </c>
      <c r="G10" s="20" t="s">
        <v>35</v>
      </c>
      <c r="I10" s="22"/>
      <c r="J10" s="22"/>
    </row>
    <row r="11" spans="1:19">
      <c r="A11">
        <v>5.5</v>
      </c>
      <c r="B11" s="2" t="s">
        <v>12</v>
      </c>
      <c r="C11" s="8"/>
      <c r="D11" s="8"/>
      <c r="E11" s="8"/>
      <c r="F11" s="8"/>
      <c r="G11" s="8"/>
      <c r="I11" s="22"/>
      <c r="J11" s="22"/>
    </row>
    <row r="12" spans="1:19">
      <c r="B12" t="s">
        <v>7</v>
      </c>
      <c r="C12" s="3">
        <f>(0.75*0.67*0.5)</f>
        <v>0.25125000000000003</v>
      </c>
      <c r="D12" s="3">
        <f>(0.75*0.67*0.5)</f>
        <v>0.25125000000000003</v>
      </c>
      <c r="E12" s="3">
        <f>(0.75*0.67*0.5)</f>
        <v>0.25125000000000003</v>
      </c>
      <c r="F12" s="3">
        <f>(0.75*0.67*0.5)</f>
        <v>0.25125000000000003</v>
      </c>
      <c r="G12" s="3">
        <f>(0.75*0.67*0.5)</f>
        <v>0.25125000000000003</v>
      </c>
      <c r="I12" s="22"/>
      <c r="J12" s="22"/>
    </row>
    <row r="13" spans="1:19">
      <c r="B13" t="s">
        <v>8</v>
      </c>
      <c r="C13" s="3">
        <f>(1-(0.75*0.67*0.5))*1/3</f>
        <v>0.24958333333333335</v>
      </c>
      <c r="D13" s="3">
        <f>(1-(0.75*0.67*0.5))*1/3</f>
        <v>0.24958333333333335</v>
      </c>
      <c r="E13" s="3">
        <f>(1-(0.75*0.67*0.5))*1/3</f>
        <v>0.24958333333333335</v>
      </c>
      <c r="F13" s="3">
        <f>(1-(0.75*0.67*0.5))*1/3</f>
        <v>0.24958333333333335</v>
      </c>
      <c r="G13" s="3">
        <f>(1-(0.75*0.67*0.5))*1/3</f>
        <v>0.24958333333333335</v>
      </c>
      <c r="I13" s="22"/>
      <c r="J13" s="22"/>
    </row>
    <row r="14" spans="1:19">
      <c r="B14" t="s">
        <v>9</v>
      </c>
      <c r="C14" s="3">
        <f>(1-(0.75*0.67*0.5))*2/3</f>
        <v>0.4991666666666667</v>
      </c>
      <c r="D14" s="3">
        <f>(1-(0.75*0.67*0.5))*2/3</f>
        <v>0.4991666666666667</v>
      </c>
      <c r="E14" s="3">
        <f>(1-(0.75*0.67*0.5))*2/3</f>
        <v>0.4991666666666667</v>
      </c>
      <c r="F14" s="3">
        <f>(1-(0.75*0.67*0.5))*2/3</f>
        <v>0.4991666666666667</v>
      </c>
      <c r="G14" s="3">
        <f>(1-(0.75*0.67*0.5))*2/3</f>
        <v>0.4991666666666667</v>
      </c>
      <c r="I14" s="22"/>
      <c r="J14" s="22"/>
    </row>
    <row r="15" spans="1:19">
      <c r="B15" t="s">
        <v>5</v>
      </c>
      <c r="C15" s="3">
        <f>(1-C14)</f>
        <v>0.50083333333333324</v>
      </c>
      <c r="D15" s="3">
        <f>C15*(1-D14)</f>
        <v>0.25083402777777769</v>
      </c>
      <c r="E15" s="3">
        <f>D15*(1-E14)</f>
        <v>0.1256260422453703</v>
      </c>
      <c r="F15" s="3">
        <f>E15*(1-F14)</f>
        <v>6.2917709491222953E-2</v>
      </c>
      <c r="G15" s="3">
        <f>F15*(1-G14)</f>
        <v>3.1511286170187489E-2</v>
      </c>
    </row>
    <row r="16" spans="1:19">
      <c r="B16" t="s">
        <v>1</v>
      </c>
      <c r="C16" s="3">
        <f>C14</f>
        <v>0.4991666666666667</v>
      </c>
      <c r="D16" s="3">
        <f>C15*D14+C16*(1-D14)</f>
        <v>0.49999861111111105</v>
      </c>
      <c r="E16" s="3">
        <f>D16*(1-E14)+D15*E14</f>
        <v>0.37562395659722209</v>
      </c>
      <c r="F16" s="3">
        <f>E16*(1-F14)+E15*F14</f>
        <v>0.25083333101658939</v>
      </c>
      <c r="G16" s="3">
        <f>F16*(1-G14)+F15*G14</f>
        <v>0.1570321166051773</v>
      </c>
    </row>
    <row r="17" spans="1:17">
      <c r="B17" s="9" t="s">
        <v>15</v>
      </c>
      <c r="C17" s="10">
        <v>0</v>
      </c>
      <c r="D17" s="10">
        <f>(1-A18)*(C14*D14)</f>
        <v>0.17797668650793655</v>
      </c>
      <c r="E17" s="10">
        <f>(1-A18)*(D16*E14+D17/(1-A18))</f>
        <v>0.35625000082671959</v>
      </c>
      <c r="F17" s="10">
        <f>(1-A18)*(E16*F14+E17/(1-A18))</f>
        <v>0.49017782820870531</v>
      </c>
      <c r="G17" s="10">
        <f>(1-A18)*(F16*G14+F17/(1-A18))</f>
        <v>0.57961185516045366</v>
      </c>
    </row>
    <row r="18" spans="1:17">
      <c r="A18" s="3">
        <f>1/3.5</f>
        <v>0.2857142857142857</v>
      </c>
      <c r="B18" s="15" t="s">
        <v>16</v>
      </c>
      <c r="C18" s="16">
        <v>0</v>
      </c>
      <c r="D18" s="16">
        <f>A18*(C14*D14)</f>
        <v>7.1190674603174617E-2</v>
      </c>
      <c r="E18" s="16">
        <f>A18*(D16*E14+D17/(1-A18))</f>
        <v>0.14250000033068783</v>
      </c>
      <c r="F18" s="16">
        <f>A18*(E16*F14+E17/(1-A18))</f>
        <v>0.19607113128348211</v>
      </c>
      <c r="G18" s="16">
        <f>A18*(F16*G14+F17/(1-A18))</f>
        <v>0.23184474206418143</v>
      </c>
    </row>
    <row r="19" spans="1:17">
      <c r="A19" s="3"/>
      <c r="B19" s="6"/>
      <c r="C19" s="7">
        <f>SUM(C15:C18)</f>
        <v>1</v>
      </c>
      <c r="D19" s="7">
        <f>SUM(D15:D18)</f>
        <v>0.99999999999999989</v>
      </c>
      <c r="E19" s="7">
        <f>SUM(E15:E18)</f>
        <v>0.99999999999999978</v>
      </c>
      <c r="F19" s="7">
        <f>SUM(F15:F18)</f>
        <v>0.99999999999999967</v>
      </c>
      <c r="G19" s="7">
        <f>SUM(G15:G18)</f>
        <v>0.99999999999999978</v>
      </c>
    </row>
    <row r="20" spans="1:17">
      <c r="A20">
        <v>7.5</v>
      </c>
      <c r="B20" t="s">
        <v>14</v>
      </c>
      <c r="C20" s="3"/>
      <c r="D20" s="3"/>
      <c r="E20" s="3"/>
    </row>
    <row r="21" spans="1:17">
      <c r="A21" s="3">
        <f>1/5.5</f>
        <v>0.18181818181818182</v>
      </c>
      <c r="B21" s="9" t="s">
        <v>10</v>
      </c>
      <c r="C21" s="10">
        <f>C17</f>
        <v>0</v>
      </c>
      <c r="D21" s="10">
        <f>(1-A21)*(C14*D14)-(1-A21)*D24</f>
        <v>7.8199868881118961E-2</v>
      </c>
      <c r="E21" s="10">
        <f>(1-A21)*(D16*E14+D17/(1-A21))-(1-A21)*E24</f>
        <v>0.19526921663894095</v>
      </c>
      <c r="F21" s="10">
        <f>(1-A21)*(E16*F14+E17/(1-A21))-(1-A21)*F24</f>
        <v>0.26452130284369701</v>
      </c>
      <c r="G21" s="10">
        <f>(1-A21)*(F16*G14+F17/(1-A21))-(1-A21)*G24</f>
        <v>0.29319328534712025</v>
      </c>
      <c r="I21" s="3"/>
      <c r="J21" s="3"/>
      <c r="K21" s="3"/>
      <c r="L21" s="3"/>
      <c r="M21" s="23"/>
      <c r="N21" s="23"/>
      <c r="O21" s="23"/>
      <c r="P21" s="23"/>
      <c r="Q21" s="23"/>
    </row>
    <row r="22" spans="1:17">
      <c r="B22" s="15" t="s">
        <v>17</v>
      </c>
      <c r="C22" s="16">
        <f>C18</f>
        <v>0</v>
      </c>
      <c r="D22" s="16">
        <f>A21*(C14*D14)-A21*D24</f>
        <v>1.7377748640248658E-2</v>
      </c>
      <c r="E22" s="16">
        <f>A21*(D16*E14+D17/(1-A21))-A21*E24</f>
        <v>4.3393159253097995E-2</v>
      </c>
      <c r="F22" s="16">
        <f>A21*(E16*F14+E17/(1-A21))-A21*F24</f>
        <v>5.8782511743043775E-2</v>
      </c>
      <c r="G22" s="16">
        <f>A21*(F16*G14+F17/(1-A21))-A21*G24</f>
        <v>6.5154063410471183E-2</v>
      </c>
      <c r="I22" s="3"/>
      <c r="J22" s="3"/>
      <c r="K22" s="3"/>
      <c r="L22" s="3"/>
      <c r="M22" s="23"/>
      <c r="N22" s="23"/>
      <c r="O22" s="23"/>
      <c r="P22" s="23"/>
      <c r="Q22" s="23"/>
    </row>
    <row r="23" spans="1:17">
      <c r="B23" t="s">
        <v>21</v>
      </c>
      <c r="C23" s="3">
        <f>1/($A20-1)*C14</f>
        <v>7.6794871794871808E-2</v>
      </c>
      <c r="D23" s="3">
        <f>1/($A20-1-C16*1)*D14</f>
        <v>8.3182891265102074E-2</v>
      </c>
      <c r="E23" s="3">
        <f>1/($A20-1-D16*1-D17*2)*E14</f>
        <v>8.8441250900565913E-2</v>
      </c>
      <c r="F23" s="3">
        <f>1/($A20-1-E16*1-E17*2)*F14</f>
        <v>9.2235421287534841E-2</v>
      </c>
      <c r="G23" s="3">
        <f>1/($A20-1-F16*1-F17*2)*G14</f>
        <v>9.473990725348945E-2</v>
      </c>
      <c r="I23" s="3"/>
      <c r="J23" s="3"/>
      <c r="K23" s="3"/>
      <c r="L23" s="3"/>
      <c r="M23" s="23"/>
      <c r="N23" s="23"/>
      <c r="O23" s="23"/>
      <c r="P23" s="23"/>
      <c r="Q23" s="23"/>
    </row>
    <row r="24" spans="1:17">
      <c r="B24" s="11" t="s">
        <v>13</v>
      </c>
      <c r="C24" s="12">
        <f>1-(1-C23)</f>
        <v>7.6794871794871766E-2</v>
      </c>
      <c r="D24" s="12">
        <f>1-(1-C23)*(1-D23)</f>
        <v>0.15358974358974353</v>
      </c>
      <c r="E24" s="12">
        <f>1-(1-C23)*(1-D23)*(1-E23)</f>
        <v>0.22844732544173529</v>
      </c>
      <c r="F24" s="12">
        <f>1-(1-C23)*(1-D23)*(1-E23)*(1-F23)</f>
        <v>0.29961181142514104</v>
      </c>
      <c r="G24" s="12">
        <f>1-(1-C23)*(1-D23)*(1-E23)*(1-F23)*(1-G23)</f>
        <v>0.36596652345216263</v>
      </c>
    </row>
    <row r="25" spans="1:17">
      <c r="B25" s="6"/>
      <c r="C25" s="7">
        <f>C21+C22+C24</f>
        <v>7.6794871794871766E-2</v>
      </c>
      <c r="D25" s="7">
        <f>D21+D22+D24</f>
        <v>0.24916736111111115</v>
      </c>
      <c r="E25" s="7">
        <f>E21+E22+E24</f>
        <v>0.46710970133377427</v>
      </c>
      <c r="F25" s="7">
        <f>F21+F22+F24</f>
        <v>0.62291562601188177</v>
      </c>
      <c r="G25" s="7">
        <f>G21+G22+G24</f>
        <v>0.72431387220975407</v>
      </c>
    </row>
    <row r="26" spans="1:17">
      <c r="A26">
        <v>9.5</v>
      </c>
      <c r="B26" t="s">
        <v>18</v>
      </c>
      <c r="C26" s="3"/>
      <c r="D26" s="3"/>
      <c r="E26" s="3"/>
    </row>
    <row r="27" spans="1:17">
      <c r="A27" s="3">
        <f>1/7.5</f>
        <v>0.13333333333333333</v>
      </c>
      <c r="B27" s="9" t="s">
        <v>10</v>
      </c>
      <c r="C27" s="10">
        <f>C17</f>
        <v>0</v>
      </c>
      <c r="D27" s="10">
        <f>(1-A27)*(C14*D14)-(1-A27)*(D30+D39)</f>
        <v>0.10270636957489428</v>
      </c>
      <c r="E27" s="10">
        <f>(1-A27)*(D16*E14+D17/(1-A27))-(1-A27)*(E30+E39)</f>
        <v>0.18529538792686484</v>
      </c>
      <c r="F27" s="10">
        <f>(1-A27)*(E16*F14+E17/(1-A27))-(1-A27)*(F30+F39)</f>
        <v>0.15293862921076573</v>
      </c>
      <c r="G27" s="10">
        <f>(1-A27)*(F16*G14+F17/(1-A27))-(1-A27)*(G30+G39)</f>
        <v>1.3027771420113798E-2</v>
      </c>
    </row>
    <row r="28" spans="1:17">
      <c r="B28" s="15" t="s">
        <v>17</v>
      </c>
      <c r="C28" s="16">
        <v>0</v>
      </c>
      <c r="D28" s="16">
        <f>A27*(C14*D14)-A27*(D30+D39)</f>
        <v>1.580097993459912E-2</v>
      </c>
      <c r="E28" s="16">
        <f>A27*(D16*E14+D17/(1-A27))-A27*(E30+E39)</f>
        <v>2.8506982757979207E-2</v>
      </c>
      <c r="F28" s="16">
        <f>A27*(E16*F14+E17/(1-A27))-A27*(F30+F39)</f>
        <v>2.3529019878579346E-2</v>
      </c>
      <c r="G28" s="16">
        <f>A27*(F16*G14+F17/(1-A27))-A27*(G30+G39)</f>
        <v>2.004272526171344E-3</v>
      </c>
    </row>
    <row r="29" spans="1:17">
      <c r="B29" t="s">
        <v>21</v>
      </c>
      <c r="C29" s="3">
        <f>1/($A26-1)*C14</f>
        <v>5.8725490196078436E-2</v>
      </c>
      <c r="D29" s="3">
        <f>1/($A26-1-C16*1)*D14</f>
        <v>6.2389334444328724E-2</v>
      </c>
      <c r="E29" s="3">
        <f>1/($A26-1-D16*1-D17*2)*E14</f>
        <v>6.5301351539150107E-2</v>
      </c>
      <c r="F29" s="3">
        <f>1/($A26-1-E16*1-E17*2)*F14</f>
        <v>6.7346871946451795E-2</v>
      </c>
      <c r="G29" s="3">
        <f>1/($A26-1-F16*1-F17*2)*G14</f>
        <v>6.8672395774732539E-2</v>
      </c>
    </row>
    <row r="30" spans="1:17">
      <c r="B30" s="11" t="s">
        <v>13</v>
      </c>
      <c r="C30" s="12">
        <f>1-(1-C29)</f>
        <v>5.8725490196078423E-2</v>
      </c>
      <c r="D30" s="12">
        <f>1-(1-C29)*(1-D29)</f>
        <v>0.11745098039215685</v>
      </c>
      <c r="E30" s="12">
        <f>1-(1-C29)*(1-D29)*(1-E29)</f>
        <v>0.17508262417210085</v>
      </c>
      <c r="F30" s="12">
        <f>1-(1-C29)*(1-D29)*(1-E29)*(1-F29)</f>
        <v>0.23063822904838549</v>
      </c>
      <c r="G30" s="12">
        <f>1-(1-C29)*(1-D29)*(1-E29)*(1-F29)*(1-G29)</f>
        <v>0.28347214507712382</v>
      </c>
    </row>
    <row r="31" spans="1:17">
      <c r="B31" t="s">
        <v>19</v>
      </c>
      <c r="C31" s="3">
        <f>1/$A26*C14</f>
        <v>5.2543859649122809E-2</v>
      </c>
      <c r="D31" s="3">
        <f>1/($A26-C16*1)*D14</f>
        <v>5.5457827978890852E-2</v>
      </c>
      <c r="E31" s="3">
        <f>1/($A26-D16*1-D17*2)*E14</f>
        <v>5.7746864171745675E-2</v>
      </c>
      <c r="F31" s="3">
        <f>1/($A26-E16*1-E17*2)*F14</f>
        <v>5.934070642377888E-2</v>
      </c>
      <c r="G31" s="3">
        <f>1/($A26-F16*1-F17*2)*G14</f>
        <v>6.0367405411502324E-2</v>
      </c>
    </row>
    <row r="32" spans="1:17">
      <c r="A32">
        <v>3</v>
      </c>
      <c r="B32" t="s">
        <v>20</v>
      </c>
      <c r="C32" s="3">
        <f>(C14-C29-C31)*($A32/($A26-1))/4</f>
        <v>3.4226233837188126E-2</v>
      </c>
      <c r="D32" s="3">
        <f>(D14-D29-D31)*($A32/($A26-1))/4</f>
        <v>3.3645838609715928E-2</v>
      </c>
      <c r="E32" s="3">
        <f>(E14-E29-E31)*($A32/($A26-1))/4</f>
        <v>3.3186922143156258E-2</v>
      </c>
      <c r="F32" s="3">
        <f>(F14-F29-F31)*($A32/($A26-1))/4</f>
        <v>3.2865801908509067E-2</v>
      </c>
      <c r="G32" s="3">
        <f>(G14-G29-G31)*($A32/($A26-1))/4</f>
        <v>3.2658252836508694E-2</v>
      </c>
    </row>
    <row r="33" spans="2:7">
      <c r="B33" t="s">
        <v>25</v>
      </c>
      <c r="C33" s="3">
        <f>1-(0.75*0.67*0.5)</f>
        <v>0.74875000000000003</v>
      </c>
      <c r="D33" s="3">
        <f>C33*(1-(0.75*0.67*0.5))</f>
        <v>0.56062656250000009</v>
      </c>
      <c r="E33" s="3">
        <f>D33*(1-(0.75*0.67*0.5))</f>
        <v>0.4197691386718751</v>
      </c>
      <c r="F33" s="3">
        <f>E33*(1-(0.75*0.67*0.5))</f>
        <v>0.31430214258056649</v>
      </c>
      <c r="G33" s="3">
        <f>F33*(1-(0.75*0.67*0.5))</f>
        <v>0.23533372925719917</v>
      </c>
    </row>
    <row r="34" spans="2:7">
      <c r="B34" t="s">
        <v>24</v>
      </c>
      <c r="C34" s="3">
        <f>(0.75*0.67*0.5)</f>
        <v>0.25125000000000003</v>
      </c>
      <c r="D34" s="3">
        <f>C33*(0.75*0.67*0.5)+C34*(1-(0.75*0.67*0.5))</f>
        <v>0.37624687500000004</v>
      </c>
      <c r="E34" s="3">
        <f>D33*(0.75*0.67*0.5)+D34*(1-(0.75*0.67*0.5))</f>
        <v>0.42257227148437509</v>
      </c>
      <c r="F34" s="3">
        <f>E33*(0.75*0.67*0.5)+E34*(1-(0.75*0.67*0.5))</f>
        <v>0.42186798436523454</v>
      </c>
      <c r="G34" s="3">
        <f>F33*(0.75*0.67*0.5)+F34*(1-(0.75*0.67*0.5))</f>
        <v>0.39484206661683674</v>
      </c>
    </row>
    <row r="35" spans="2:7">
      <c r="B35" s="1" t="s">
        <v>26</v>
      </c>
      <c r="C35" s="5">
        <v>0</v>
      </c>
      <c r="D35" s="5">
        <f>C34*(0.75*0.67*0.5)</f>
        <v>6.3126562500000011E-2</v>
      </c>
      <c r="E35" s="5">
        <f>D34*(0.75*0.67*0.5)+D35</f>
        <v>0.15765858984375003</v>
      </c>
      <c r="F35" s="5">
        <f>E34*(0.75*0.67*0.5)+E35</f>
        <v>0.2638298730541993</v>
      </c>
      <c r="G35" s="5">
        <f>F34*(0.75*0.67*0.5)+F35</f>
        <v>0.36982420412596451</v>
      </c>
    </row>
    <row r="36" spans="2:7">
      <c r="B36" t="s">
        <v>27</v>
      </c>
      <c r="C36" s="3">
        <f>C31+C32+C35</f>
        <v>8.6770093486310929E-2</v>
      </c>
      <c r="D36" s="3">
        <f>D31+D32+D35</f>
        <v>0.15223022908860678</v>
      </c>
      <c r="E36" s="3">
        <f>E31+E32+E35</f>
        <v>0.24859237615865196</v>
      </c>
      <c r="F36" s="3">
        <f>F31+F32+F35</f>
        <v>0.35603638138648724</v>
      </c>
      <c r="G36" s="3">
        <f>G31+G32+G35</f>
        <v>0.46284986237397552</v>
      </c>
    </row>
    <row r="37" spans="2:7">
      <c r="B37" t="s">
        <v>23</v>
      </c>
      <c r="C37" s="3">
        <f>(1-C36)</f>
        <v>0.91322990651368907</v>
      </c>
      <c r="D37" s="3">
        <f>C37*(1-D36)</f>
        <v>0.77420870863454316</v>
      </c>
      <c r="E37" s="3">
        <f>D37*(1-E36)</f>
        <v>0.58174632611236066</v>
      </c>
      <c r="F37" s="3">
        <f>E37*(1-F36)</f>
        <v>0.37462346927843237</v>
      </c>
      <c r="G37" s="3">
        <f>F37*(1-G36)</f>
        <v>0.20122904808084871</v>
      </c>
    </row>
    <row r="38" spans="2:7">
      <c r="B38" t="s">
        <v>22</v>
      </c>
      <c r="C38" s="3">
        <f>C36</f>
        <v>8.6770093486310929E-2</v>
      </c>
      <c r="D38" s="3">
        <f>C37*D36+C38*(1-D36)</f>
        <v>0.21258226015599585</v>
      </c>
      <c r="E38" s="3">
        <f>D37*E36+D38*(1-E36)</f>
        <v>0.35219831349682262</v>
      </c>
      <c r="F38" s="3">
        <f>E37*F36+E38*(1-F36)</f>
        <v>0.43392575726291849</v>
      </c>
      <c r="G38" s="3">
        <f>F37*G36+F38*(1-G36)</f>
        <v>0.40647770143083722</v>
      </c>
    </row>
    <row r="39" spans="2:7">
      <c r="B39" s="13" t="s">
        <v>28</v>
      </c>
      <c r="C39" s="14">
        <v>0</v>
      </c>
      <c r="D39" s="14">
        <f>C36*D36</f>
        <v>1.3209031209460939E-2</v>
      </c>
      <c r="E39" s="14">
        <f>D38*E36+D39</f>
        <v>6.6055360390816678E-2</v>
      </c>
      <c r="F39" s="14">
        <f>E38*F36+E39</f>
        <v>0.19145077345864903</v>
      </c>
      <c r="G39" s="14">
        <f>F38*G36+F39</f>
        <v>0.39229325048831398</v>
      </c>
    </row>
    <row r="40" spans="2:7">
      <c r="B40" s="6"/>
      <c r="C40" s="7">
        <f>C27+C28+C30+C39</f>
        <v>5.8725490196078423E-2</v>
      </c>
      <c r="D40" s="7">
        <f t="shared" ref="D40:G40" si="1">D27+D28+D30+D39</f>
        <v>0.24916736111111118</v>
      </c>
      <c r="E40" s="7">
        <f t="shared" si="1"/>
        <v>0.45494035524776155</v>
      </c>
      <c r="F40" s="7">
        <f t="shared" si="1"/>
        <v>0.59855665159637961</v>
      </c>
      <c r="G40" s="7">
        <f t="shared" si="1"/>
        <v>0.6907974395117229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Calculation</vt:lpstr>
    </vt:vector>
  </TitlesOfParts>
  <Company>TeliaSonera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TeliaSonera</dc:creator>
  <cp:lastModifiedBy>Nicholas Hjelmberg</cp:lastModifiedBy>
  <dcterms:created xsi:type="dcterms:W3CDTF">2015-03-16T12:57:23Z</dcterms:created>
  <dcterms:modified xsi:type="dcterms:W3CDTF">2015-03-24T21:49:04Z</dcterms:modified>
</cp:coreProperties>
</file>